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8800" windowHeight="12780" tabRatio="884" activeTab="0"/>
  </bookViews>
  <sheets>
    <sheet name="Мурз" sheetId="1" r:id="rId1"/>
  </sheets>
  <definedNames>
    <definedName name="APPT" localSheetId="0">'Мурз'!#REF!</definedName>
    <definedName name="FIO" localSheetId="0">'Мурз'!#REF!</definedName>
    <definedName name="SIGN" localSheetId="0">'Мурз'!#REF!</definedName>
    <definedName name="_xlnm.Print_Area" localSheetId="0">'Мурз'!$A$1:$G$97</definedName>
  </definedNames>
  <calcPr fullCalcOnLoad="1"/>
</workbook>
</file>

<file path=xl/sharedStrings.xml><?xml version="1.0" encoding="utf-8"?>
<sst xmlns="http://schemas.openxmlformats.org/spreadsheetml/2006/main" count="137" uniqueCount="132">
  <si>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</si>
  <si>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</si>
  <si>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</si>
  <si>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</si>
  <si>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</si>
  <si>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</si>
  <si>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</si>
  <si>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213 Начисления на выплаты по оплате труда</t>
  </si>
  <si>
    <t>211 Оплата труда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</si>
  <si>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</si>
  <si>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</si>
  <si>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</si>
  <si>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</si>
  <si>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</si>
  <si>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</si>
  <si>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Уличное освещение (223)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</si>
  <si>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</si>
  <si>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</si>
  <si>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</si>
  <si>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№п/п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</si>
  <si>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</si>
  <si>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</si>
  <si>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</si>
  <si>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</si>
  <si>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</si>
  <si>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</si>
  <si>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</si>
  <si>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</si>
  <si>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</si>
  <si>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4.1</t>
  </si>
  <si>
    <t>4.2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</si>
  <si>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</si>
  <si>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</si>
  <si>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</si>
  <si>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</si>
  <si>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</si>
  <si>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</si>
  <si>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</si>
  <si>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</si>
  <si>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</si>
  <si>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</si>
  <si>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</si>
  <si>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</si>
  <si>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</si>
  <si>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</si>
  <si>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</si>
  <si>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Земельный налог 290001</t>
  </si>
  <si>
    <t>Налог на имущество 290014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</si>
  <si>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</si>
  <si>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</si>
  <si>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</si>
  <si>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</si>
  <si>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</si>
  <si>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</si>
  <si>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</si>
  <si>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</si>
  <si>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</si>
  <si>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</si>
  <si>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</si>
  <si>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</si>
  <si>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</si>
  <si>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</si>
  <si>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226 Подписка</t>
  </si>
  <si>
    <t>3.1</t>
  </si>
  <si>
    <t>Остаток от исполнения</t>
  </si>
  <si>
    <t xml:space="preserve">Штрафы за благоустройство </t>
  </si>
  <si>
    <t>Земельный налог юр.лиц</t>
  </si>
  <si>
    <t>Земельный налог физ.лиц</t>
  </si>
  <si>
    <t>Земельный налог: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</si>
  <si>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</si>
  <si>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</si>
  <si>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</si>
  <si>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</si>
  <si>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Налог на доходы физических лиц</t>
  </si>
  <si>
    <t>3.2</t>
  </si>
  <si>
    <t>Средства от самообложения граждан</t>
  </si>
  <si>
    <t>1.7</t>
  </si>
  <si>
    <t>Прочие выплаты по обязательствам государства(исполнение судебных актов)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</si>
  <si>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</si>
  <si>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</si>
  <si>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</si>
  <si>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СОЦИАЛЬНАЯ ПОЛИТИКА (пенсионное обеспечение)</t>
  </si>
  <si>
    <t>Прочие неналоговые доходы</t>
  </si>
  <si>
    <t>Доходы от оказания платных услуг</t>
  </si>
  <si>
    <t>Межбюджетные трансферты по соглашениям</t>
  </si>
  <si>
    <t>10.</t>
  </si>
  <si>
    <t>Дорожное хозяйство</t>
  </si>
  <si>
    <t>290 Штрафы, пени и другие экономические санкции</t>
  </si>
  <si>
    <t>1.8</t>
  </si>
  <si>
    <t>Выполнение других обязательств государства</t>
  </si>
  <si>
    <t>9.</t>
  </si>
  <si>
    <t>тыс. рублей</t>
  </si>
  <si>
    <t>Отрицательные трансферты</t>
  </si>
  <si>
    <t>Доходы от продажи имущества</t>
  </si>
  <si>
    <t>Диспансеризация муниципальных служащих</t>
  </si>
  <si>
    <t>1.9</t>
  </si>
  <si>
    <t>Выборы</t>
  </si>
  <si>
    <t>Референдум</t>
  </si>
  <si>
    <t>1.10</t>
  </si>
  <si>
    <t>КУЛЬТУРА И КИНЕМАТОГРАФИЯ (межбюджетные трансферты в район)</t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</si>
  <si>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</si>
  <si>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</si>
  <si>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</si>
  <si>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>4.3</t>
  </si>
  <si>
    <t>Прочие доходы (невыясненные)</t>
  </si>
  <si>
    <t>Утверждённый план на 2019г.</t>
  </si>
  <si>
    <t>Уточненный план на 2019г.</t>
  </si>
  <si>
    <t>343 ГСМ</t>
  </si>
  <si>
    <t>227 ОСАГО</t>
  </si>
  <si>
    <t>291 Прочие расходы</t>
  </si>
  <si>
    <t>в т.ч. 291 Охрана окружающей среды</t>
  </si>
  <si>
    <t>по доходам и расходам бюджета  Мурзихинского СП на 2019 год</t>
  </si>
  <si>
    <t>Доходы от реализации имущества</t>
  </si>
  <si>
    <t>292 Штрафы за нарушение законодательства о налогах и сборах, законодательства о страховых взносах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</si>
  <si>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</si>
  <si>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</si>
  <si>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</si>
  <si>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</si>
  <si>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4.5</t>
  </si>
  <si>
    <t>Программа по использованию и охране земель на территории поселения</t>
  </si>
  <si>
    <t>4.4</t>
  </si>
  <si>
    <t>266 Социальные пособия и компенсации персоналу в денежной форме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</si>
  <si>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</si>
  <si>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</si>
  <si>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</si>
  <si>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</si>
  <si>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</si>
  <si>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223099 Прочие коммунальные услуги</t>
  </si>
  <si>
    <t>ВОДНОЕ ХОЗЯЙСТВО</t>
  </si>
  <si>
    <t>228 Услуги, работы для целей капитальных вложений</t>
  </si>
  <si>
    <t>346,349 Увеличение стоимости мат. запасов</t>
  </si>
  <si>
    <t>Исполнено на 01.01.2020г.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</si>
</sst>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1"/>
      <name val="Arial"/>
      <family val="2"/>
    </font>
    <font>
      <b/>
      <sz val="11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173" fontId="7" fillId="0" borderId="22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center" wrapText="1"/>
    </xf>
    <xf numFmtId="173" fontId="7" fillId="0" borderId="24" xfId="0" applyNumberFormat="1" applyFont="1" applyFill="1" applyBorder="1" applyAlignment="1">
      <alignment horizontal="center"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>
      <alignment horizontal="center" vertical="center"/>
    </xf>
    <xf numFmtId="173" fontId="8" fillId="33" borderId="17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173" fontId="7" fillId="33" borderId="17" xfId="0" applyNumberFormat="1" applyFont="1" applyFill="1" applyBorder="1" applyAlignment="1">
      <alignment horizontal="center" vertical="center" wrapText="1"/>
    </xf>
    <xf numFmtId="173" fontId="8" fillId="33" borderId="27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7" fillId="33" borderId="27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/>
    </xf>
    <xf numFmtId="173" fontId="2" fillId="33" borderId="28" xfId="0" applyNumberFormat="1" applyFont="1" applyFill="1" applyBorder="1" applyAlignment="1">
      <alignment horizontal="center" vertical="center"/>
    </xf>
    <xf numFmtId="173" fontId="8" fillId="33" borderId="17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 wrapText="1"/>
    </xf>
    <xf numFmtId="173" fontId="2" fillId="33" borderId="17" xfId="0" applyNumberFormat="1" applyFont="1" applyFill="1" applyBorder="1" applyAlignment="1">
      <alignment horizontal="center" vertical="center" wrapText="1"/>
    </xf>
    <xf numFmtId="173" fontId="0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73" fontId="0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3" fontId="2" fillId="33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left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3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173" fontId="2" fillId="33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 indent="1"/>
    </xf>
    <xf numFmtId="0" fontId="49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73" fontId="2" fillId="0" borderId="38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9" fillId="0" borderId="15" xfId="0" applyNumberFormat="1" applyFont="1" applyFill="1" applyBorder="1" applyAlignment="1">
      <alignment horizontal="center"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7" fillId="33" borderId="27" xfId="0" applyNumberFormat="1" applyFont="1" applyFill="1" applyBorder="1" applyAlignment="1">
      <alignment horizontal="center" vertical="center"/>
    </xf>
    <xf numFmtId="173" fontId="7" fillId="33" borderId="19" xfId="0" applyNumberFormat="1" applyFont="1" applyFill="1" applyBorder="1" applyAlignment="1">
      <alignment horizontal="center" vertical="center" wrapText="1"/>
    </xf>
    <xf numFmtId="173" fontId="7" fillId="33" borderId="39" xfId="0" applyNumberFormat="1" applyFont="1" applyFill="1" applyBorder="1" applyAlignment="1">
      <alignment horizontal="center" vertical="center" wrapText="1"/>
    </xf>
    <xf numFmtId="173" fontId="7" fillId="33" borderId="40" xfId="0" applyNumberFormat="1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/>
    </xf>
    <xf numFmtId="173" fontId="2" fillId="0" borderId="40" xfId="0" applyNumberFormat="1" applyFont="1" applyFill="1" applyBorder="1" applyAlignment="1">
      <alignment horizontal="center" vertical="center"/>
    </xf>
    <xf numFmtId="173" fontId="8" fillId="33" borderId="39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173" fontId="2" fillId="33" borderId="41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outlinePr summaryBelow="0"/>
  </sheetPr>
  <dimension ref="A1:H97"/>
  <sheetViews>
    <sheetView showGridLines="0" tabSelected="1" view="pageBreakPreview" zoomScale="95" zoomScaleSheetLayoutView="95" zoomScalePageLayoutView="0" workbookViewId="0" topLeftCell="A1">
      <selection activeCell="E99" sqref="E99"/>
    </sheetView>
  </sheetViews>
  <sheetFormatPr defaultColWidth="9.140625" defaultRowHeight="12.75" customHeight="1"/>
  <cols>
    <col min="1" max="1" width="5.140625" style="60" customWidth="1"/>
    <col min="2" max="2" width="49.7109375" style="4" customWidth="1"/>
    <col min="3" max="3" width="16.28125" style="17" customWidth="1"/>
    <col min="4" max="4" width="14.00390625" style="17" customWidth="1"/>
    <col min="5" max="5" width="13.421875" style="17" customWidth="1"/>
    <col min="6" max="6" width="13.00390625" style="17" customWidth="1"/>
    <col min="7" max="7" width="13.140625" style="17" customWidth="1"/>
    <col min="8" max="8" width="9.140625" style="3" customWidth="1"/>
    <col min="9" max="16384" width="9.140625" style="3" customWidth="1"/>
  </cols>
  <sheetData>
    <row r="1" spans="1:7" ht="19.5" customHeight="1">
      <c r="A1" s="119" t="s">
        <v>61</v>
      </c>
      <c r="B1" s="119"/>
      <c r="C1" s="119"/>
      <c r="D1" s="119"/>
      <c r="E1" s="119"/>
      <c r="F1" s="119"/>
      <c r="G1" s="119"/>
    </row>
    <row r="2" spans="1:7" ht="19.5" customHeight="1">
      <c r="A2" s="119" t="s">
        <v>111</v>
      </c>
      <c r="B2" s="119"/>
      <c r="C2" s="119"/>
      <c r="D2" s="119"/>
      <c r="E2" s="119"/>
      <c r="F2" s="119"/>
      <c r="G2" s="119"/>
    </row>
    <row r="3" ht="19.5" customHeight="1">
      <c r="B3" s="6"/>
    </row>
    <row r="4" spans="3:7" ht="15" thickBot="1">
      <c r="C4" s="11"/>
      <c r="D4" s="11"/>
      <c r="E4" s="11"/>
      <c r="G4" s="17" t="s">
        <v>91</v>
      </c>
    </row>
    <row r="5" spans="1:7" s="2" customFormat="1" ht="15" customHeight="1">
      <c r="A5" s="122" t="s">
        <v>19</v>
      </c>
      <c r="B5" s="117" t="s">
        <v>0</v>
      </c>
      <c r="C5" s="115" t="s">
        <v>105</v>
      </c>
      <c r="D5" s="109" t="s">
        <v>106</v>
      </c>
      <c r="E5" s="109" t="s">
        <v>131</v>
      </c>
      <c r="F5" s="109" t="s">
        <v>64</v>
      </c>
      <c r="G5" s="120" t="s">
        <v>60</v>
      </c>
    </row>
    <row r="6" spans="1:7" s="2" customFormat="1" ht="40.5" customHeight="1" thickBot="1">
      <c r="A6" s="123"/>
      <c r="B6" s="118"/>
      <c r="C6" s="116"/>
      <c r="D6" s="110"/>
      <c r="E6" s="110"/>
      <c r="F6" s="110"/>
      <c r="G6" s="121"/>
    </row>
    <row r="7" spans="1:7" s="2" customFormat="1" ht="15.75" customHeight="1" thickBot="1">
      <c r="A7" s="111" t="s">
        <v>50</v>
      </c>
      <c r="B7" s="112"/>
      <c r="C7" s="112"/>
      <c r="D7" s="112"/>
      <c r="E7" s="112"/>
      <c r="F7" s="112"/>
      <c r="G7" s="112"/>
    </row>
    <row r="8" spans="1:8" s="2" customFormat="1" ht="15">
      <c r="A8" s="71" t="s">
        <v>20</v>
      </c>
      <c r="B8" s="76" t="s">
        <v>51</v>
      </c>
      <c r="C8" s="39">
        <f>SUM(C9:C23)-C13-C14</f>
        <v>213</v>
      </c>
      <c r="D8" s="19">
        <f>SUM(D9:D23)-D13-D14</f>
        <v>277.2</v>
      </c>
      <c r="E8" s="19">
        <f>SUM(E9:E23)-E13-E14</f>
        <v>328.7</v>
      </c>
      <c r="F8" s="19">
        <f>SUM(F9:F23)-F13-F14</f>
        <v>51.499999999999986</v>
      </c>
      <c r="G8" s="94">
        <f>E8/D8*100</f>
        <v>118.57864357864358</v>
      </c>
      <c r="H8" s="9"/>
    </row>
    <row r="9" spans="1:7" s="2" customFormat="1" ht="15">
      <c r="A9" s="72"/>
      <c r="B9" s="66" t="s">
        <v>73</v>
      </c>
      <c r="C9" s="22">
        <v>11</v>
      </c>
      <c r="D9" s="21">
        <v>11</v>
      </c>
      <c r="E9" s="21">
        <v>25.1</v>
      </c>
      <c r="F9" s="21">
        <f>E9-D9</f>
        <v>14.100000000000001</v>
      </c>
      <c r="G9" s="25">
        <f>E9/D9*100</f>
        <v>228.1818181818182</v>
      </c>
    </row>
    <row r="10" spans="1:7" s="2" customFormat="1" ht="15">
      <c r="A10" s="72"/>
      <c r="B10" s="66" t="s">
        <v>52</v>
      </c>
      <c r="C10" s="22">
        <v>9</v>
      </c>
      <c r="D10" s="21">
        <v>9</v>
      </c>
      <c r="E10" s="21">
        <v>18.3</v>
      </c>
      <c r="F10" s="21">
        <f aca="true" t="shared" si="0" ref="F10:F19">E10-D10</f>
        <v>9.3</v>
      </c>
      <c r="G10" s="25">
        <f>IF(D10=0,0,E10/D10*100)</f>
        <v>203.33333333333331</v>
      </c>
    </row>
    <row r="11" spans="1:7" s="2" customFormat="1" ht="15">
      <c r="A11" s="72"/>
      <c r="B11" s="66" t="s">
        <v>72</v>
      </c>
      <c r="C11" s="22">
        <v>42</v>
      </c>
      <c r="D11" s="21">
        <v>42</v>
      </c>
      <c r="E11" s="21">
        <v>15.9</v>
      </c>
      <c r="F11" s="21">
        <f t="shared" si="0"/>
        <v>-26.1</v>
      </c>
      <c r="G11" s="25">
        <f>E11/D11*100</f>
        <v>37.857142857142854</v>
      </c>
    </row>
    <row r="12" spans="1:7" s="2" customFormat="1" ht="15">
      <c r="A12" s="72"/>
      <c r="B12" s="66" t="s">
        <v>68</v>
      </c>
      <c r="C12" s="22">
        <f>C13+C14</f>
        <v>150</v>
      </c>
      <c r="D12" s="21">
        <f>D13+D14</f>
        <v>150</v>
      </c>
      <c r="E12" s="21">
        <f>E13+E14</f>
        <v>204.2</v>
      </c>
      <c r="F12" s="21">
        <f>E12-D12</f>
        <v>54.19999999999999</v>
      </c>
      <c r="G12" s="25">
        <f>E12/D12*100</f>
        <v>136.13333333333333</v>
      </c>
    </row>
    <row r="13" spans="1:7" s="2" customFormat="1" ht="15" customHeight="1">
      <c r="A13" s="72"/>
      <c r="B13" s="67" t="s">
        <v>66</v>
      </c>
      <c r="C13" s="22">
        <v>19.3</v>
      </c>
      <c r="D13" s="21">
        <v>19.3</v>
      </c>
      <c r="E13" s="21">
        <v>79.2</v>
      </c>
      <c r="F13" s="21">
        <f t="shared" si="0"/>
        <v>59.900000000000006</v>
      </c>
      <c r="G13" s="25">
        <f>E13/D13*100</f>
        <v>410.36269430051817</v>
      </c>
    </row>
    <row r="14" spans="1:7" s="2" customFormat="1" ht="15" customHeight="1">
      <c r="A14" s="72"/>
      <c r="B14" s="67" t="s">
        <v>67</v>
      </c>
      <c r="C14" s="22">
        <v>130.7</v>
      </c>
      <c r="D14" s="21">
        <v>130.7</v>
      </c>
      <c r="E14" s="21">
        <v>125</v>
      </c>
      <c r="F14" s="21">
        <f t="shared" si="0"/>
        <v>-5.699999999999989</v>
      </c>
      <c r="G14" s="25">
        <f>E14/D14*100</f>
        <v>95.6388676358072</v>
      </c>
    </row>
    <row r="15" spans="1:7" s="2" customFormat="1" ht="15" customHeight="1" hidden="1">
      <c r="A15" s="72"/>
      <c r="B15" s="66" t="s">
        <v>53</v>
      </c>
      <c r="C15" s="22"/>
      <c r="D15" s="21"/>
      <c r="E15" s="21"/>
      <c r="F15" s="21">
        <f t="shared" si="0"/>
        <v>0</v>
      </c>
      <c r="G15" s="25">
        <f>IF(D15=0,0,E15/D15*100)</f>
        <v>0</v>
      </c>
    </row>
    <row r="16" spans="1:7" s="2" customFormat="1" ht="15" customHeight="1" hidden="1">
      <c r="A16" s="72"/>
      <c r="B16" s="66" t="s">
        <v>112</v>
      </c>
      <c r="C16" s="22"/>
      <c r="D16" s="21"/>
      <c r="E16" s="21"/>
      <c r="F16" s="21"/>
      <c r="G16" s="25"/>
    </row>
    <row r="17" spans="1:7" s="2" customFormat="1" ht="15">
      <c r="A17" s="72"/>
      <c r="B17" s="66" t="s">
        <v>54</v>
      </c>
      <c r="C17" s="22">
        <v>1</v>
      </c>
      <c r="D17" s="21">
        <v>1</v>
      </c>
      <c r="E17" s="21">
        <v>0.7</v>
      </c>
      <c r="F17" s="21">
        <f t="shared" si="0"/>
        <v>-0.30000000000000004</v>
      </c>
      <c r="G17" s="25">
        <f aca="true" t="shared" si="1" ref="G17:G23">IF(D17=0,0,E17/D17*100)</f>
        <v>70</v>
      </c>
    </row>
    <row r="18" spans="1:7" s="2" customFormat="1" ht="15" hidden="1">
      <c r="A18" s="72"/>
      <c r="B18" s="65" t="s">
        <v>83</v>
      </c>
      <c r="C18" s="22"/>
      <c r="D18" s="21"/>
      <c r="E18" s="21"/>
      <c r="F18" s="21">
        <f t="shared" si="0"/>
        <v>0</v>
      </c>
      <c r="G18" s="25">
        <f t="shared" si="1"/>
        <v>0</v>
      </c>
    </row>
    <row r="19" spans="1:7" s="2" customFormat="1" ht="15" hidden="1">
      <c r="A19" s="72"/>
      <c r="B19" s="66" t="s">
        <v>93</v>
      </c>
      <c r="C19" s="22"/>
      <c r="D19" s="21"/>
      <c r="E19" s="95"/>
      <c r="F19" s="21">
        <f t="shared" si="0"/>
        <v>0</v>
      </c>
      <c r="G19" s="25">
        <f t="shared" si="1"/>
        <v>0</v>
      </c>
    </row>
    <row r="20" spans="1:7" s="2" customFormat="1" ht="15" hidden="1">
      <c r="A20" s="72"/>
      <c r="B20" s="66" t="s">
        <v>82</v>
      </c>
      <c r="C20" s="30"/>
      <c r="D20" s="29"/>
      <c r="E20" s="29"/>
      <c r="F20" s="21">
        <f>E20-D20</f>
        <v>0</v>
      </c>
      <c r="G20" s="25">
        <f t="shared" si="1"/>
        <v>0</v>
      </c>
    </row>
    <row r="21" spans="1:7" s="2" customFormat="1" ht="15" customHeight="1" hidden="1">
      <c r="A21" s="72"/>
      <c r="B21" s="66" t="s">
        <v>65</v>
      </c>
      <c r="C21" s="96"/>
      <c r="D21" s="16"/>
      <c r="E21" s="29"/>
      <c r="F21" s="21">
        <f>E21-D21</f>
        <v>0</v>
      </c>
      <c r="G21" s="25">
        <f t="shared" si="1"/>
        <v>0</v>
      </c>
    </row>
    <row r="22" spans="1:7" s="2" customFormat="1" ht="15" customHeight="1">
      <c r="A22" s="72"/>
      <c r="B22" s="66" t="s">
        <v>75</v>
      </c>
      <c r="C22" s="22">
        <v>0</v>
      </c>
      <c r="D22" s="21">
        <v>64.2</v>
      </c>
      <c r="E22" s="29">
        <v>64.5</v>
      </c>
      <c r="F22" s="21">
        <f>E22-D22</f>
        <v>0.29999999999999716</v>
      </c>
      <c r="G22" s="25">
        <f t="shared" si="1"/>
        <v>100.46728971962618</v>
      </c>
    </row>
    <row r="23" spans="1:7" s="2" customFormat="1" ht="15" customHeight="1" hidden="1">
      <c r="A23" s="72"/>
      <c r="B23" s="66" t="s">
        <v>104</v>
      </c>
      <c r="C23" s="22"/>
      <c r="D23" s="21"/>
      <c r="E23" s="29"/>
      <c r="F23" s="21">
        <f>E23-D23</f>
        <v>0</v>
      </c>
      <c r="G23" s="25">
        <f t="shared" si="1"/>
        <v>0</v>
      </c>
    </row>
    <row r="24" spans="1:7" s="2" customFormat="1" ht="15">
      <c r="A24" s="18" t="s">
        <v>21</v>
      </c>
      <c r="B24" s="68" t="s">
        <v>55</v>
      </c>
      <c r="C24" s="26">
        <f>SUM(C25:C28)</f>
        <v>2196.7999999999997</v>
      </c>
      <c r="D24" s="27">
        <f>SUM(D25:D28)</f>
        <v>2880.3999999999996</v>
      </c>
      <c r="E24" s="27">
        <f>SUM(E25:E29)</f>
        <v>2879.2899999999995</v>
      </c>
      <c r="F24" s="27">
        <f>SUM(F25:F29)</f>
        <v>-1.11</v>
      </c>
      <c r="G24" s="28">
        <f>E24/D24*100</f>
        <v>99.96146368559921</v>
      </c>
    </row>
    <row r="25" spans="1:7" s="12" customFormat="1" ht="30" customHeight="1">
      <c r="A25" s="77"/>
      <c r="B25" s="66" t="s">
        <v>56</v>
      </c>
      <c r="C25" s="30">
        <v>2110.7</v>
      </c>
      <c r="D25" s="29">
        <v>2110.7</v>
      </c>
      <c r="E25" s="29">
        <v>2110.7</v>
      </c>
      <c r="F25" s="29">
        <f>E25-D25</f>
        <v>0</v>
      </c>
      <c r="G25" s="24">
        <f aca="true" t="shared" si="2" ref="G25:G30">E25/D25*100</f>
        <v>100</v>
      </c>
    </row>
    <row r="26" spans="1:7" s="12" customFormat="1" ht="15" hidden="1">
      <c r="A26" s="77"/>
      <c r="B26" s="66" t="s">
        <v>57</v>
      </c>
      <c r="C26" s="30">
        <v>0</v>
      </c>
      <c r="D26" s="29">
        <v>0</v>
      </c>
      <c r="E26" s="29"/>
      <c r="F26" s="21">
        <f>E26-D26</f>
        <v>0</v>
      </c>
      <c r="G26" s="25">
        <f>IF(D26=0,0,E26/D26*100)</f>
        <v>0</v>
      </c>
    </row>
    <row r="27" spans="1:7" s="12" customFormat="1" ht="15">
      <c r="A27" s="77"/>
      <c r="B27" s="66" t="s">
        <v>58</v>
      </c>
      <c r="C27" s="30">
        <v>86.1</v>
      </c>
      <c r="D27" s="29">
        <v>86.1</v>
      </c>
      <c r="E27" s="29">
        <v>86.1</v>
      </c>
      <c r="F27" s="21">
        <f>E27-D27</f>
        <v>0</v>
      </c>
      <c r="G27" s="24">
        <f t="shared" si="2"/>
        <v>100</v>
      </c>
    </row>
    <row r="28" spans="1:7" s="12" customFormat="1" ht="28.5" customHeight="1">
      <c r="A28" s="77"/>
      <c r="B28" s="66" t="s">
        <v>69</v>
      </c>
      <c r="C28" s="22">
        <v>0</v>
      </c>
      <c r="D28" s="21">
        <v>683.6</v>
      </c>
      <c r="E28" s="21">
        <v>683.6</v>
      </c>
      <c r="F28" s="29">
        <f>E28-D28</f>
        <v>0</v>
      </c>
      <c r="G28" s="25">
        <f>IF(D28=0,0,E28/D28*100)</f>
        <v>100</v>
      </c>
    </row>
    <row r="29" spans="1:7" s="12" customFormat="1" ht="58.5" customHeight="1" thickBot="1">
      <c r="A29" s="78"/>
      <c r="B29" s="74" t="s">
        <v>101</v>
      </c>
      <c r="C29" s="37">
        <v>0</v>
      </c>
      <c r="D29" s="38">
        <v>0</v>
      </c>
      <c r="E29" s="36">
        <v>-1.11</v>
      </c>
      <c r="F29" s="29">
        <f>E29-D29</f>
        <v>-1.11</v>
      </c>
      <c r="G29" s="25">
        <f>IF(D29=0,0,E29/D29*100)</f>
        <v>0</v>
      </c>
    </row>
    <row r="30" spans="1:7" s="12" customFormat="1" ht="21.75" customHeight="1" thickBot="1">
      <c r="A30" s="79"/>
      <c r="B30" s="69" t="s">
        <v>59</v>
      </c>
      <c r="C30" s="35">
        <f>C24+C8</f>
        <v>2409.7999999999997</v>
      </c>
      <c r="D30" s="34">
        <f>D24+D8</f>
        <v>3157.5999999999995</v>
      </c>
      <c r="E30" s="34">
        <f>E24+E8</f>
        <v>3207.9899999999993</v>
      </c>
      <c r="F30" s="34">
        <f>F24+F8</f>
        <v>50.389999999999986</v>
      </c>
      <c r="G30" s="31">
        <f t="shared" si="2"/>
        <v>101.59583227767925</v>
      </c>
    </row>
    <row r="31" spans="1:7" s="1" customFormat="1" ht="15" customHeight="1" thickBot="1">
      <c r="A31" s="113" t="s">
        <v>3</v>
      </c>
      <c r="B31" s="114"/>
      <c r="C31" s="114"/>
      <c r="D31" s="114"/>
      <c r="E31" s="114"/>
      <c r="F31" s="114"/>
      <c r="G31" s="114"/>
    </row>
    <row r="32" spans="1:7" s="1" customFormat="1" ht="30" customHeight="1">
      <c r="A32" s="106" t="s">
        <v>20</v>
      </c>
      <c r="B32" s="108" t="s">
        <v>71</v>
      </c>
      <c r="C32" s="75">
        <f>C33+C37+C64+C65+C66+C68+C69+C62+C63+C67+C70</f>
        <v>1681.6000000000001</v>
      </c>
      <c r="D32" s="50">
        <f>D33+D37+D64+D65+D66+D68+D63+D70+D69+D62+D67+D60+D61</f>
        <v>1866.93</v>
      </c>
      <c r="E32" s="50">
        <f>E33+E37+E64+E65+E66+E68+E63+E70+E69+E62+E67+E60+E61</f>
        <v>1856.9999999999998</v>
      </c>
      <c r="F32" s="50">
        <f>E32-D32</f>
        <v>-9.930000000000291</v>
      </c>
      <c r="G32" s="107">
        <f>E32/D32*100</f>
        <v>99.46811074866223</v>
      </c>
    </row>
    <row r="33" spans="1:7" s="1" customFormat="1" ht="18.75" customHeight="1">
      <c r="A33" s="81" t="s">
        <v>22</v>
      </c>
      <c r="B33" s="86" t="s">
        <v>4</v>
      </c>
      <c r="C33" s="45">
        <f>C34+C35+C36</f>
        <v>400.5</v>
      </c>
      <c r="D33" s="46">
        <f>D34+D35+D36</f>
        <v>709.38</v>
      </c>
      <c r="E33" s="46">
        <f>E34+E35+E36</f>
        <v>705.22</v>
      </c>
      <c r="F33" s="41">
        <f aca="true" t="shared" si="3" ref="F33:F97">E33-D33</f>
        <v>-4.159999999999968</v>
      </c>
      <c r="G33" s="51">
        <f aca="true" t="shared" si="4" ref="G33:G53">E33/D33*100</f>
        <v>99.41357241534861</v>
      </c>
    </row>
    <row r="34" spans="1:7" s="10" customFormat="1" ht="15" customHeight="1">
      <c r="A34" s="82"/>
      <c r="B34" s="87" t="s">
        <v>8</v>
      </c>
      <c r="C34" s="98">
        <v>307.6</v>
      </c>
      <c r="D34" s="49">
        <v>544.84</v>
      </c>
      <c r="E34" s="43">
        <v>541.64</v>
      </c>
      <c r="F34" s="43">
        <f t="shared" si="3"/>
        <v>-3.2000000000000455</v>
      </c>
      <c r="G34" s="44">
        <f t="shared" si="4"/>
        <v>99.41267161001393</v>
      </c>
    </row>
    <row r="35" spans="1:7" s="10" customFormat="1" ht="12" customHeight="1">
      <c r="A35" s="82"/>
      <c r="B35" s="87" t="s">
        <v>7</v>
      </c>
      <c r="C35" s="47">
        <v>92.9</v>
      </c>
      <c r="D35" s="49">
        <v>164.54</v>
      </c>
      <c r="E35" s="43">
        <v>163.58</v>
      </c>
      <c r="F35" s="43">
        <f t="shared" si="3"/>
        <v>-0.9599999999999795</v>
      </c>
      <c r="G35" s="44">
        <f t="shared" si="4"/>
        <v>99.41655524492525</v>
      </c>
    </row>
    <row r="36" spans="1:7" s="10" customFormat="1" ht="16.5" customHeight="1" hidden="1">
      <c r="A36" s="82"/>
      <c r="B36" s="87" t="s">
        <v>87</v>
      </c>
      <c r="C36" s="47"/>
      <c r="D36" s="43"/>
      <c r="E36" s="43"/>
      <c r="F36" s="43">
        <f t="shared" si="3"/>
        <v>0</v>
      </c>
      <c r="G36" s="44">
        <f>IF(D36=0,0,E36/D36*100)</f>
        <v>0</v>
      </c>
    </row>
    <row r="37" spans="1:7" s="1" customFormat="1" ht="15.75" customHeight="1">
      <c r="A37" s="81" t="s">
        <v>23</v>
      </c>
      <c r="B37" s="86" t="s">
        <v>6</v>
      </c>
      <c r="C37" s="97">
        <f>SUM(C38:C59)</f>
        <v>558.9</v>
      </c>
      <c r="D37" s="41">
        <f>SUM(D38:D59)-D54</f>
        <v>549.48</v>
      </c>
      <c r="E37" s="41">
        <f>SUM(E38:E59)-E54</f>
        <v>543.71</v>
      </c>
      <c r="F37" s="41">
        <f t="shared" si="3"/>
        <v>-5.769999999999982</v>
      </c>
      <c r="G37" s="51">
        <f t="shared" si="4"/>
        <v>98.94991628448714</v>
      </c>
    </row>
    <row r="38" spans="1:7" s="10" customFormat="1" ht="15" customHeight="1">
      <c r="A38" s="80"/>
      <c r="B38" s="87" t="s">
        <v>8</v>
      </c>
      <c r="C38" s="47">
        <v>253</v>
      </c>
      <c r="D38" s="43">
        <v>293.68</v>
      </c>
      <c r="E38" s="43">
        <v>289.25</v>
      </c>
      <c r="F38" s="43">
        <f t="shared" si="3"/>
        <v>-4.430000000000007</v>
      </c>
      <c r="G38" s="44">
        <f t="shared" si="4"/>
        <v>98.49155543448651</v>
      </c>
    </row>
    <row r="39" spans="1:7" s="10" customFormat="1" ht="15.75" customHeight="1">
      <c r="A39" s="80"/>
      <c r="B39" s="87" t="s">
        <v>12</v>
      </c>
      <c r="C39" s="47">
        <v>0</v>
      </c>
      <c r="D39" s="43">
        <v>1</v>
      </c>
      <c r="E39" s="43">
        <v>1</v>
      </c>
      <c r="F39" s="43">
        <f t="shared" si="3"/>
        <v>0</v>
      </c>
      <c r="G39" s="44">
        <f>IF(D39=0,0,E39/D39*100)</f>
        <v>100</v>
      </c>
    </row>
    <row r="40" spans="1:7" s="10" customFormat="1" ht="13.5" customHeight="1">
      <c r="A40" s="80"/>
      <c r="B40" s="87" t="s">
        <v>7</v>
      </c>
      <c r="C40" s="47">
        <v>76.4</v>
      </c>
      <c r="D40" s="43">
        <v>88.69</v>
      </c>
      <c r="E40" s="43">
        <v>87.35</v>
      </c>
      <c r="F40" s="43">
        <f t="shared" si="3"/>
        <v>-1.3400000000000034</v>
      </c>
      <c r="G40" s="44">
        <f t="shared" si="4"/>
        <v>98.48911940466793</v>
      </c>
    </row>
    <row r="41" spans="1:7" s="10" customFormat="1" ht="16.5" customHeight="1">
      <c r="A41" s="80"/>
      <c r="B41" s="87" t="s">
        <v>11</v>
      </c>
      <c r="C41" s="47">
        <v>7.7</v>
      </c>
      <c r="D41" s="43">
        <v>6.15</v>
      </c>
      <c r="E41" s="43">
        <v>6.15</v>
      </c>
      <c r="F41" s="43">
        <f t="shared" si="3"/>
        <v>0</v>
      </c>
      <c r="G41" s="44">
        <f t="shared" si="4"/>
        <v>100</v>
      </c>
    </row>
    <row r="42" spans="1:7" s="10" customFormat="1" ht="1.5" customHeight="1" hidden="1">
      <c r="A42" s="80"/>
      <c r="B42" s="87" t="s">
        <v>34</v>
      </c>
      <c r="C42" s="47"/>
      <c r="D42" s="43"/>
      <c r="E42" s="43"/>
      <c r="F42" s="43">
        <f t="shared" si="3"/>
        <v>0</v>
      </c>
      <c r="G42" s="44">
        <f>IF(D42=0,0,E42/D42*100)</f>
        <v>0</v>
      </c>
    </row>
    <row r="43" spans="1:7" s="10" customFormat="1" ht="15" customHeight="1">
      <c r="A43" s="80"/>
      <c r="B43" s="87" t="s">
        <v>37</v>
      </c>
      <c r="C43" s="47">
        <v>27.8</v>
      </c>
      <c r="D43" s="43">
        <v>6.27</v>
      </c>
      <c r="E43" s="43">
        <v>6.27</v>
      </c>
      <c r="F43" s="43">
        <f t="shared" si="3"/>
        <v>0</v>
      </c>
      <c r="G43" s="44">
        <f t="shared" si="4"/>
        <v>100</v>
      </c>
    </row>
    <row r="44" spans="1:7" s="10" customFormat="1" ht="15" customHeight="1">
      <c r="A44" s="80"/>
      <c r="B44" s="87" t="s">
        <v>35</v>
      </c>
      <c r="C44" s="47">
        <v>101.9</v>
      </c>
      <c r="D44" s="43">
        <v>12.17</v>
      </c>
      <c r="E44" s="43">
        <v>12.17</v>
      </c>
      <c r="F44" s="43">
        <f t="shared" si="3"/>
        <v>0</v>
      </c>
      <c r="G44" s="44">
        <f t="shared" si="4"/>
        <v>100</v>
      </c>
    </row>
    <row r="45" spans="1:7" s="10" customFormat="1" ht="16.5" customHeight="1">
      <c r="A45" s="80"/>
      <c r="B45" s="87" t="s">
        <v>36</v>
      </c>
      <c r="C45" s="47">
        <v>0</v>
      </c>
      <c r="D45" s="43">
        <v>0.66</v>
      </c>
      <c r="E45" s="43">
        <v>0.66</v>
      </c>
      <c r="F45" s="43">
        <f t="shared" si="3"/>
        <v>0</v>
      </c>
      <c r="G45" s="44">
        <f>IF(D45=0,0,E45/D45*100)</f>
        <v>100</v>
      </c>
    </row>
    <row r="46" spans="1:7" s="10" customFormat="1" ht="16.5" customHeight="1">
      <c r="A46" s="80"/>
      <c r="B46" s="87" t="s">
        <v>127</v>
      </c>
      <c r="C46" s="47">
        <v>0</v>
      </c>
      <c r="D46" s="43">
        <v>1.32</v>
      </c>
      <c r="E46" s="43">
        <v>1.32</v>
      </c>
      <c r="F46" s="43">
        <f t="shared" si="3"/>
        <v>0</v>
      </c>
      <c r="G46" s="44">
        <f>IF(D46=0,0,E46/D46*100)</f>
        <v>100</v>
      </c>
    </row>
    <row r="47" spans="1:7" s="10" customFormat="1" ht="12.75">
      <c r="A47" s="80"/>
      <c r="B47" s="87" t="s">
        <v>9</v>
      </c>
      <c r="C47" s="47">
        <v>7</v>
      </c>
      <c r="D47" s="43">
        <v>17.43</v>
      </c>
      <c r="E47" s="43">
        <v>17.43</v>
      </c>
      <c r="F47" s="43">
        <f t="shared" si="3"/>
        <v>0</v>
      </c>
      <c r="G47" s="44">
        <f t="shared" si="4"/>
        <v>100</v>
      </c>
    </row>
    <row r="48" spans="1:7" s="10" customFormat="1" ht="12.75">
      <c r="A48" s="80"/>
      <c r="B48" s="87" t="s">
        <v>10</v>
      </c>
      <c r="C48" s="47">
        <v>30.799999999999997</v>
      </c>
      <c r="D48" s="43">
        <f>43.81-D49</f>
        <v>40.74</v>
      </c>
      <c r="E48" s="43">
        <f>43.81-E49</f>
        <v>40.74</v>
      </c>
      <c r="F48" s="43">
        <f t="shared" si="3"/>
        <v>0</v>
      </c>
      <c r="G48" s="44">
        <f t="shared" si="4"/>
        <v>100</v>
      </c>
    </row>
    <row r="49" spans="1:7" s="10" customFormat="1" ht="12.75">
      <c r="A49" s="80"/>
      <c r="B49" s="87" t="s">
        <v>62</v>
      </c>
      <c r="C49" s="47">
        <v>1.5</v>
      </c>
      <c r="D49" s="43">
        <v>3.07</v>
      </c>
      <c r="E49" s="43">
        <v>3.07</v>
      </c>
      <c r="F49" s="43">
        <f t="shared" si="3"/>
        <v>0</v>
      </c>
      <c r="G49" s="44">
        <f t="shared" si="4"/>
        <v>100</v>
      </c>
    </row>
    <row r="50" spans="1:7" s="10" customFormat="1" ht="15" customHeight="1">
      <c r="A50" s="80"/>
      <c r="B50" s="87" t="s">
        <v>108</v>
      </c>
      <c r="C50" s="47">
        <v>0</v>
      </c>
      <c r="D50" s="43">
        <v>7.17</v>
      </c>
      <c r="E50" s="43">
        <v>7.17</v>
      </c>
      <c r="F50" s="43">
        <f t="shared" si="3"/>
        <v>0</v>
      </c>
      <c r="G50" s="44">
        <f t="shared" si="4"/>
        <v>100</v>
      </c>
    </row>
    <row r="51" spans="1:7" s="10" customFormat="1" ht="30" customHeight="1" hidden="1">
      <c r="A51" s="80"/>
      <c r="B51" s="87" t="s">
        <v>129</v>
      </c>
      <c r="C51" s="47"/>
      <c r="D51" s="43"/>
      <c r="E51" s="43"/>
      <c r="F51" s="43"/>
      <c r="G51" s="44"/>
    </row>
    <row r="52" spans="1:7" s="10" customFormat="1" ht="15.75" customHeight="1" hidden="1">
      <c r="A52" s="80"/>
      <c r="B52" s="87" t="s">
        <v>121</v>
      </c>
      <c r="C52" s="47"/>
      <c r="D52" s="43"/>
      <c r="E52" s="43"/>
      <c r="F52" s="43">
        <f t="shared" si="3"/>
        <v>0</v>
      </c>
      <c r="G52" s="44"/>
    </row>
    <row r="53" spans="1:7" s="10" customFormat="1" ht="12.75">
      <c r="A53" s="80"/>
      <c r="B53" s="87" t="s">
        <v>109</v>
      </c>
      <c r="C53" s="47">
        <v>2.0999999999999996</v>
      </c>
      <c r="D53" s="43">
        <v>2.24</v>
      </c>
      <c r="E53" s="43">
        <v>2.24</v>
      </c>
      <c r="F53" s="43">
        <f t="shared" si="3"/>
        <v>0</v>
      </c>
      <c r="G53" s="44">
        <f t="shared" si="4"/>
        <v>100</v>
      </c>
    </row>
    <row r="54" spans="1:7" s="10" customFormat="1" ht="12.75">
      <c r="A54" s="80"/>
      <c r="B54" s="87" t="s">
        <v>110</v>
      </c>
      <c r="C54" s="47">
        <v>0.2</v>
      </c>
      <c r="D54" s="43">
        <v>0.08</v>
      </c>
      <c r="E54" s="43">
        <v>0.08</v>
      </c>
      <c r="F54" s="43">
        <f t="shared" si="3"/>
        <v>0</v>
      </c>
      <c r="G54" s="44">
        <f>IF(D54=0,0,E54/D54*100)</f>
        <v>100</v>
      </c>
    </row>
    <row r="55" spans="1:7" s="10" customFormat="1" ht="38.25" hidden="1">
      <c r="A55" s="80"/>
      <c r="B55" s="87" t="s">
        <v>113</v>
      </c>
      <c r="C55" s="47"/>
      <c r="D55" s="43"/>
      <c r="E55" s="43"/>
      <c r="F55" s="43">
        <f t="shared" si="3"/>
        <v>0</v>
      </c>
      <c r="G55" s="44">
        <f>IF(D55=0,0,E55/D55*100)</f>
        <v>0</v>
      </c>
    </row>
    <row r="56" spans="1:7" s="10" customFormat="1" ht="25.5">
      <c r="A56" s="80"/>
      <c r="B56" s="87" t="s">
        <v>122</v>
      </c>
      <c r="C56" s="47">
        <v>0</v>
      </c>
      <c r="D56" s="43">
        <v>1</v>
      </c>
      <c r="E56" s="43">
        <v>1</v>
      </c>
      <c r="F56" s="43">
        <f t="shared" si="3"/>
        <v>0</v>
      </c>
      <c r="G56" s="44">
        <f>IF(D56=0,0,E56/D56*100)</f>
        <v>100</v>
      </c>
    </row>
    <row r="57" spans="1:7" s="10" customFormat="1" ht="13.5" customHeight="1" hidden="1">
      <c r="A57" s="80"/>
      <c r="B57" s="87" t="s">
        <v>38</v>
      </c>
      <c r="C57" s="47">
        <v>0</v>
      </c>
      <c r="D57" s="43">
        <v>0</v>
      </c>
      <c r="E57" s="43">
        <v>0</v>
      </c>
      <c r="F57" s="43">
        <f t="shared" si="3"/>
        <v>0</v>
      </c>
      <c r="G57" s="44">
        <f>IF(D57=0,0,E57/D57*100)</f>
        <v>0</v>
      </c>
    </row>
    <row r="58" spans="1:7" s="10" customFormat="1" ht="12.75">
      <c r="A58" s="80"/>
      <c r="B58" s="87" t="s">
        <v>107</v>
      </c>
      <c r="C58" s="47">
        <v>47.6</v>
      </c>
      <c r="D58" s="43">
        <v>62.8</v>
      </c>
      <c r="E58" s="43">
        <v>62.8</v>
      </c>
      <c r="F58" s="43">
        <f t="shared" si="3"/>
        <v>0</v>
      </c>
      <c r="G58" s="44">
        <f>E58/D58*100</f>
        <v>100</v>
      </c>
    </row>
    <row r="59" spans="1:7" s="10" customFormat="1" ht="12.75">
      <c r="A59" s="80"/>
      <c r="B59" s="87" t="s">
        <v>130</v>
      </c>
      <c r="C59" s="47">
        <v>2.9</v>
      </c>
      <c r="D59" s="43">
        <v>5.09</v>
      </c>
      <c r="E59" s="43">
        <v>5.09</v>
      </c>
      <c r="F59" s="43">
        <f t="shared" si="3"/>
        <v>0</v>
      </c>
      <c r="G59" s="44">
        <f>IF(D59=0,0,E59/D59*100)</f>
        <v>100</v>
      </c>
    </row>
    <row r="60" spans="1:7" s="10" customFormat="1" ht="32.25" customHeight="1">
      <c r="A60" s="62" t="s">
        <v>24</v>
      </c>
      <c r="B60" s="55" t="s">
        <v>115</v>
      </c>
      <c r="C60" s="45">
        <v>0</v>
      </c>
      <c r="D60" s="46">
        <v>1</v>
      </c>
      <c r="E60" s="46">
        <v>1</v>
      </c>
      <c r="F60" s="46">
        <f t="shared" si="3"/>
        <v>0</v>
      </c>
      <c r="G60" s="42">
        <f>IF(D60=0,0,E60/D60*100)</f>
        <v>100</v>
      </c>
    </row>
    <row r="61" spans="1:7" s="10" customFormat="1" ht="20.25" customHeight="1">
      <c r="A61" s="62" t="s">
        <v>25</v>
      </c>
      <c r="B61" s="55" t="s">
        <v>123</v>
      </c>
      <c r="C61" s="45">
        <v>0</v>
      </c>
      <c r="D61" s="46">
        <v>1.35</v>
      </c>
      <c r="E61" s="46">
        <v>1.35</v>
      </c>
      <c r="F61" s="46">
        <f t="shared" si="3"/>
        <v>0</v>
      </c>
      <c r="G61" s="42">
        <f>IF(D61=0,0,E61/D61*100)</f>
        <v>100</v>
      </c>
    </row>
    <row r="62" spans="1:7" s="10" customFormat="1" ht="17.25" customHeight="1" hidden="1">
      <c r="A62" s="62" t="s">
        <v>48</v>
      </c>
      <c r="B62" s="86" t="s">
        <v>96</v>
      </c>
      <c r="C62" s="45">
        <v>0</v>
      </c>
      <c r="D62" s="46">
        <v>0</v>
      </c>
      <c r="E62" s="46">
        <v>0</v>
      </c>
      <c r="F62" s="46">
        <f t="shared" si="3"/>
        <v>0</v>
      </c>
      <c r="G62" s="42">
        <v>0</v>
      </c>
    </row>
    <row r="63" spans="1:7" s="10" customFormat="1" ht="17.25" customHeight="1" hidden="1">
      <c r="A63" s="62" t="s">
        <v>49</v>
      </c>
      <c r="B63" s="86" t="s">
        <v>97</v>
      </c>
      <c r="C63" s="45">
        <v>0</v>
      </c>
      <c r="D63" s="46">
        <v>0</v>
      </c>
      <c r="E63" s="41">
        <v>0</v>
      </c>
      <c r="F63" s="46">
        <f t="shared" si="3"/>
        <v>0</v>
      </c>
      <c r="G63" s="42">
        <f>IF(D63=0,0,E63/D63*100)</f>
        <v>0</v>
      </c>
    </row>
    <row r="64" spans="1:8" s="1" customFormat="1" ht="3" customHeight="1" hidden="1">
      <c r="A64" s="62" t="s">
        <v>76</v>
      </c>
      <c r="B64" s="86" t="s">
        <v>5</v>
      </c>
      <c r="C64" s="97">
        <v>0</v>
      </c>
      <c r="D64" s="41">
        <v>0</v>
      </c>
      <c r="E64" s="41"/>
      <c r="F64" s="46">
        <f t="shared" si="3"/>
        <v>0</v>
      </c>
      <c r="G64" s="42">
        <f>IF(D64=0,0,E64/D64*100)</f>
        <v>0</v>
      </c>
      <c r="H64" s="14"/>
    </row>
    <row r="65" spans="1:7" s="1" customFormat="1" ht="19.5" customHeight="1">
      <c r="A65" s="62" t="s">
        <v>88</v>
      </c>
      <c r="B65" s="86" t="s">
        <v>47</v>
      </c>
      <c r="C65" s="45">
        <v>717</v>
      </c>
      <c r="D65" s="46">
        <v>558.4</v>
      </c>
      <c r="E65" s="46">
        <v>558.4</v>
      </c>
      <c r="F65" s="46">
        <f t="shared" si="3"/>
        <v>0</v>
      </c>
      <c r="G65" s="42">
        <f>E65/D65*100</f>
        <v>100</v>
      </c>
    </row>
    <row r="66" spans="1:7" s="1" customFormat="1" ht="15" customHeight="1">
      <c r="A66" s="62" t="s">
        <v>95</v>
      </c>
      <c r="B66" s="86" t="s">
        <v>46</v>
      </c>
      <c r="C66" s="97">
        <v>0.2</v>
      </c>
      <c r="D66" s="41">
        <v>20.29</v>
      </c>
      <c r="E66" s="41">
        <v>20.29</v>
      </c>
      <c r="F66" s="46">
        <f t="shared" si="3"/>
        <v>0</v>
      </c>
      <c r="G66" s="42">
        <f>E66/D66*100</f>
        <v>100</v>
      </c>
    </row>
    <row r="67" spans="1:7" s="1" customFormat="1" ht="27.75" customHeight="1" hidden="1">
      <c r="A67" s="62" t="s">
        <v>98</v>
      </c>
      <c r="B67" s="86" t="s">
        <v>77</v>
      </c>
      <c r="C67" s="97"/>
      <c r="D67" s="41"/>
      <c r="E67" s="41"/>
      <c r="F67" s="46">
        <f t="shared" si="3"/>
        <v>0</v>
      </c>
      <c r="G67" s="42">
        <v>0</v>
      </c>
    </row>
    <row r="68" spans="1:7" s="1" customFormat="1" ht="22.5" customHeight="1">
      <c r="A68" s="62" t="s">
        <v>102</v>
      </c>
      <c r="B68" s="86" t="s">
        <v>84</v>
      </c>
      <c r="C68" s="97">
        <v>0</v>
      </c>
      <c r="D68" s="41">
        <v>19</v>
      </c>
      <c r="E68" s="41">
        <v>19</v>
      </c>
      <c r="F68" s="46">
        <f t="shared" si="3"/>
        <v>0</v>
      </c>
      <c r="G68" s="42">
        <f>IF(D68=0,0,E68/D68*100)</f>
        <v>100</v>
      </c>
    </row>
    <row r="69" spans="1:7" s="1" customFormat="1" ht="15" customHeight="1">
      <c r="A69" s="62" t="s">
        <v>114</v>
      </c>
      <c r="B69" s="86" t="s">
        <v>94</v>
      </c>
      <c r="C69" s="97">
        <v>5</v>
      </c>
      <c r="D69" s="41">
        <v>6.53</v>
      </c>
      <c r="E69" s="41">
        <v>6.53</v>
      </c>
      <c r="F69" s="46">
        <f t="shared" si="3"/>
        <v>0</v>
      </c>
      <c r="G69" s="42">
        <f>IF(D69=0,0,E69/D69*100)</f>
        <v>100</v>
      </c>
    </row>
    <row r="70" spans="1:7" s="1" customFormat="1" ht="18.75" customHeight="1">
      <c r="A70" s="62" t="s">
        <v>124</v>
      </c>
      <c r="B70" s="88" t="s">
        <v>89</v>
      </c>
      <c r="C70" s="97">
        <v>0</v>
      </c>
      <c r="D70" s="41">
        <v>1.5</v>
      </c>
      <c r="E70" s="41">
        <v>1.5</v>
      </c>
      <c r="F70" s="46">
        <f t="shared" si="3"/>
        <v>0</v>
      </c>
      <c r="G70" s="42">
        <f>IF(D70=0,0,E70/D70*100)</f>
        <v>100</v>
      </c>
    </row>
    <row r="71" spans="1:7" s="1" customFormat="1" ht="16.5" customHeight="1">
      <c r="A71" s="83" t="s">
        <v>21</v>
      </c>
      <c r="B71" s="89" t="s">
        <v>44</v>
      </c>
      <c r="C71" s="61">
        <v>86.1</v>
      </c>
      <c r="D71" s="48">
        <v>86.1</v>
      </c>
      <c r="E71" s="48">
        <v>86.1</v>
      </c>
      <c r="F71" s="52">
        <f t="shared" si="3"/>
        <v>0</v>
      </c>
      <c r="G71" s="53">
        <f>E71/D71*100</f>
        <v>100</v>
      </c>
    </row>
    <row r="72" spans="1:7" s="1" customFormat="1" ht="29.25" customHeight="1" hidden="1">
      <c r="A72" s="83" t="s">
        <v>28</v>
      </c>
      <c r="B72" s="89" t="s">
        <v>70</v>
      </c>
      <c r="C72" s="61">
        <v>0</v>
      </c>
      <c r="D72" s="48">
        <f>D73</f>
        <v>0</v>
      </c>
      <c r="E72" s="48">
        <f>E73</f>
        <v>0</v>
      </c>
      <c r="F72" s="52">
        <f t="shared" si="3"/>
        <v>0</v>
      </c>
      <c r="G72" s="53">
        <f>IF(D72=0,0,E72/D72*100)</f>
        <v>0</v>
      </c>
    </row>
    <row r="73" spans="1:7" s="1" customFormat="1" ht="16.5" customHeight="1" hidden="1">
      <c r="A73" s="82" t="s">
        <v>63</v>
      </c>
      <c r="B73" s="90" t="s">
        <v>80</v>
      </c>
      <c r="C73" s="98">
        <v>0</v>
      </c>
      <c r="D73" s="49">
        <v>0</v>
      </c>
      <c r="E73" s="49">
        <v>0</v>
      </c>
      <c r="F73" s="52">
        <f t="shared" si="3"/>
        <v>0</v>
      </c>
      <c r="G73" s="53">
        <f>IF(D73=0,0,E73/D73*100)</f>
        <v>0</v>
      </c>
    </row>
    <row r="74" spans="1:7" s="1" customFormat="1" ht="26.25" customHeight="1" hidden="1">
      <c r="A74" s="82" t="s">
        <v>74</v>
      </c>
      <c r="B74" s="90" t="s">
        <v>79</v>
      </c>
      <c r="C74" s="98"/>
      <c r="D74" s="49"/>
      <c r="E74" s="49"/>
      <c r="F74" s="52">
        <f t="shared" si="3"/>
        <v>0</v>
      </c>
      <c r="G74" s="53">
        <f>IF(D74=0,0,E74/D74*100)</f>
        <v>0</v>
      </c>
    </row>
    <row r="75" spans="1:7" s="1" customFormat="1" ht="12.75" hidden="1">
      <c r="A75" s="15" t="s">
        <v>26</v>
      </c>
      <c r="B75" s="57" t="s">
        <v>128</v>
      </c>
      <c r="C75" s="98"/>
      <c r="D75" s="49"/>
      <c r="E75" s="49"/>
      <c r="F75" s="52"/>
      <c r="G75" s="53"/>
    </row>
    <row r="76" spans="1:7" s="1" customFormat="1" ht="15.75" customHeight="1">
      <c r="A76" s="83" t="s">
        <v>26</v>
      </c>
      <c r="B76" s="89" t="s">
        <v>39</v>
      </c>
      <c r="C76" s="61">
        <f>C78</f>
        <v>331.8</v>
      </c>
      <c r="D76" s="48">
        <f>D78+D81+D79+D80</f>
        <v>737.75</v>
      </c>
      <c r="E76" s="48">
        <f>E78+E81+E79+E80</f>
        <v>736.64</v>
      </c>
      <c r="F76" s="52">
        <f t="shared" si="3"/>
        <v>-1.1100000000000136</v>
      </c>
      <c r="G76" s="53">
        <f>E76/D76*100</f>
        <v>99.84954252795663</v>
      </c>
    </row>
    <row r="77" spans="1:7" s="1" customFormat="1" ht="15" customHeight="1" hidden="1">
      <c r="A77" s="82" t="s">
        <v>29</v>
      </c>
      <c r="B77" s="90" t="s">
        <v>40</v>
      </c>
      <c r="C77" s="98"/>
      <c r="D77" s="49"/>
      <c r="E77" s="49"/>
      <c r="F77" s="52">
        <f t="shared" si="3"/>
        <v>0</v>
      </c>
      <c r="G77" s="53">
        <f>IF(D77=0,0,E77/D77*100)</f>
        <v>0</v>
      </c>
    </row>
    <row r="78" spans="1:7" s="1" customFormat="1" ht="16.5" customHeight="1">
      <c r="A78" s="82" t="s">
        <v>30</v>
      </c>
      <c r="B78" s="90" t="s">
        <v>86</v>
      </c>
      <c r="C78" s="98">
        <v>331.8</v>
      </c>
      <c r="D78" s="49">
        <v>719.75</v>
      </c>
      <c r="E78" s="43">
        <v>719.74</v>
      </c>
      <c r="F78" s="43">
        <f t="shared" si="3"/>
        <v>-0.009999999999990905</v>
      </c>
      <c r="G78" s="44">
        <f>E78/D78*100</f>
        <v>99.99861062869051</v>
      </c>
    </row>
    <row r="79" spans="1:7" s="1" customFormat="1" ht="29.25" customHeight="1">
      <c r="A79" s="63" t="s">
        <v>103</v>
      </c>
      <c r="B79" s="58" t="s">
        <v>116</v>
      </c>
      <c r="C79" s="98">
        <v>0</v>
      </c>
      <c r="D79" s="49">
        <v>6</v>
      </c>
      <c r="E79" s="43">
        <v>6</v>
      </c>
      <c r="F79" s="43">
        <f t="shared" si="3"/>
        <v>0</v>
      </c>
      <c r="G79" s="44">
        <f>E79/D79*100</f>
        <v>100</v>
      </c>
    </row>
    <row r="80" spans="1:7" s="1" customFormat="1" ht="25.5" customHeight="1">
      <c r="A80" s="63" t="s">
        <v>120</v>
      </c>
      <c r="B80" s="58" t="s">
        <v>119</v>
      </c>
      <c r="C80" s="98">
        <v>0</v>
      </c>
      <c r="D80" s="49">
        <v>12</v>
      </c>
      <c r="E80" s="43">
        <v>10.9</v>
      </c>
      <c r="F80" s="43">
        <f t="shared" si="3"/>
        <v>-1.0999999999999996</v>
      </c>
      <c r="G80" s="44">
        <f>E80/D80*100</f>
        <v>90.83333333333333</v>
      </c>
    </row>
    <row r="81" spans="1:7" s="1" customFormat="1" ht="15.75" customHeight="1" hidden="1">
      <c r="A81" s="82" t="s">
        <v>118</v>
      </c>
      <c r="B81" s="90" t="s">
        <v>41</v>
      </c>
      <c r="C81" s="98">
        <v>0</v>
      </c>
      <c r="D81" s="49">
        <v>0</v>
      </c>
      <c r="E81" s="49">
        <v>0</v>
      </c>
      <c r="F81" s="54">
        <f t="shared" si="3"/>
        <v>0</v>
      </c>
      <c r="G81" s="59">
        <f>IF(D81=0,0,E81/D81*100)</f>
        <v>0</v>
      </c>
    </row>
    <row r="82" spans="1:7" s="1" customFormat="1" ht="12.75">
      <c r="A82" s="83" t="s">
        <v>27</v>
      </c>
      <c r="B82" s="89" t="s">
        <v>2</v>
      </c>
      <c r="C82" s="61">
        <f>C83+C84</f>
        <v>303.9</v>
      </c>
      <c r="D82" s="48">
        <f>D83+D84</f>
        <v>457.09</v>
      </c>
      <c r="E82" s="48">
        <f>E83+E84</f>
        <v>414.42</v>
      </c>
      <c r="F82" s="48">
        <f t="shared" si="3"/>
        <v>-42.66999999999996</v>
      </c>
      <c r="G82" s="53">
        <f>E82/D82*100</f>
        <v>90.66485812422063</v>
      </c>
    </row>
    <row r="83" spans="1:7" s="8" customFormat="1" ht="15" customHeight="1" hidden="1">
      <c r="A83" s="81" t="s">
        <v>42</v>
      </c>
      <c r="B83" s="86" t="s">
        <v>16</v>
      </c>
      <c r="C83" s="97"/>
      <c r="D83" s="41"/>
      <c r="E83" s="41"/>
      <c r="F83" s="41">
        <f t="shared" si="3"/>
        <v>0</v>
      </c>
      <c r="G83" s="42">
        <f>IF(D83=0,0,E83/D83*100)</f>
        <v>0</v>
      </c>
    </row>
    <row r="84" spans="1:7" s="8" customFormat="1" ht="15" customHeight="1">
      <c r="A84" s="81" t="s">
        <v>43</v>
      </c>
      <c r="B84" s="86" t="s">
        <v>18</v>
      </c>
      <c r="C84" s="97">
        <f>SUM(C85:C89)</f>
        <v>303.9</v>
      </c>
      <c r="D84" s="41">
        <f>SUM(D85:D89)</f>
        <v>457.09</v>
      </c>
      <c r="E84" s="41">
        <f>SUM(E85:E89)</f>
        <v>414.42</v>
      </c>
      <c r="F84" s="41">
        <f t="shared" si="3"/>
        <v>-42.66999999999996</v>
      </c>
      <c r="G84" s="51">
        <f>E84/D84*100</f>
        <v>90.66485812422063</v>
      </c>
    </row>
    <row r="85" spans="1:7" s="7" customFormat="1" ht="12.75">
      <c r="A85" s="80"/>
      <c r="B85" s="87" t="s">
        <v>15</v>
      </c>
      <c r="C85" s="47">
        <v>132.4</v>
      </c>
      <c r="D85" s="43">
        <v>194.91</v>
      </c>
      <c r="E85" s="43">
        <v>152.63</v>
      </c>
      <c r="F85" s="43">
        <f t="shared" si="3"/>
        <v>-42.28</v>
      </c>
      <c r="G85" s="44">
        <f>E85/D85*100</f>
        <v>78.30793699656252</v>
      </c>
    </row>
    <row r="86" spans="1:7" s="7" customFormat="1" ht="12.75">
      <c r="A86" s="80"/>
      <c r="B86" s="87" t="s">
        <v>17</v>
      </c>
      <c r="C86" s="47">
        <v>78</v>
      </c>
      <c r="D86" s="43">
        <v>98</v>
      </c>
      <c r="E86" s="43">
        <v>98</v>
      </c>
      <c r="F86" s="43">
        <f t="shared" si="3"/>
        <v>0</v>
      </c>
      <c r="G86" s="44">
        <f>E86/D86*100</f>
        <v>100</v>
      </c>
    </row>
    <row r="87" spans="1:7" s="7" customFormat="1" ht="12" customHeight="1">
      <c r="A87" s="80"/>
      <c r="B87" s="87" t="s">
        <v>45</v>
      </c>
      <c r="C87" s="47">
        <v>0</v>
      </c>
      <c r="D87" s="43">
        <v>20</v>
      </c>
      <c r="E87" s="43">
        <v>20</v>
      </c>
      <c r="F87" s="43">
        <f t="shared" si="3"/>
        <v>0</v>
      </c>
      <c r="G87" s="44">
        <f>IF(D87=0,0,E87/D87*100)</f>
        <v>100</v>
      </c>
    </row>
    <row r="88" spans="1:7" s="7" customFormat="1" ht="12.75">
      <c r="A88" s="80"/>
      <c r="B88" s="87" t="s">
        <v>14</v>
      </c>
      <c r="C88" s="47">
        <v>50</v>
      </c>
      <c r="D88" s="43">
        <v>55.73</v>
      </c>
      <c r="E88" s="43">
        <v>55.73</v>
      </c>
      <c r="F88" s="43">
        <f t="shared" si="3"/>
        <v>0</v>
      </c>
      <c r="G88" s="44">
        <f>E88/D88*100</f>
        <v>100</v>
      </c>
    </row>
    <row r="89" spans="1:7" s="7" customFormat="1" ht="13.5" customHeight="1">
      <c r="A89" s="80"/>
      <c r="B89" s="87" t="s">
        <v>13</v>
      </c>
      <c r="C89" s="101">
        <v>43.5</v>
      </c>
      <c r="D89" s="99">
        <v>88.45</v>
      </c>
      <c r="E89" s="99">
        <v>88.06</v>
      </c>
      <c r="F89" s="99">
        <f t="shared" si="3"/>
        <v>-0.39000000000000057</v>
      </c>
      <c r="G89" s="100">
        <f>E89/D89*100</f>
        <v>99.55907292255512</v>
      </c>
    </row>
    <row r="90" spans="1:8" s="7" customFormat="1" ht="13.5" customHeight="1" hidden="1">
      <c r="A90" s="80"/>
      <c r="B90" s="56" t="s">
        <v>117</v>
      </c>
      <c r="C90" s="101"/>
      <c r="D90" s="99"/>
      <c r="E90" s="99"/>
      <c r="F90" s="99">
        <f t="shared" si="3"/>
        <v>0</v>
      </c>
      <c r="G90" s="100"/>
      <c r="H90" s="13"/>
    </row>
    <row r="91" spans="1:7" s="7" customFormat="1" ht="28.5" customHeight="1" hidden="1">
      <c r="A91" s="80" t="s">
        <v>31</v>
      </c>
      <c r="B91" s="91" t="s">
        <v>99</v>
      </c>
      <c r="C91" s="45"/>
      <c r="D91" s="46"/>
      <c r="E91" s="46"/>
      <c r="F91" s="102">
        <f t="shared" si="3"/>
        <v>0</v>
      </c>
      <c r="G91" s="42">
        <f aca="true" t="shared" si="5" ref="G91:G96">IF(D91=0,0,E91/D91*100)</f>
        <v>0</v>
      </c>
    </row>
    <row r="92" spans="1:7" s="5" customFormat="1" ht="13.5" customHeight="1" hidden="1">
      <c r="A92" s="40" t="s">
        <v>32</v>
      </c>
      <c r="B92" s="92" t="s">
        <v>81</v>
      </c>
      <c r="C92" s="103"/>
      <c r="D92" s="27"/>
      <c r="E92" s="27"/>
      <c r="F92" s="102">
        <f t="shared" si="3"/>
        <v>0</v>
      </c>
      <c r="G92" s="42">
        <f t="shared" si="5"/>
        <v>0</v>
      </c>
    </row>
    <row r="93" spans="1:7" s="5" customFormat="1" ht="18.75" customHeight="1" hidden="1">
      <c r="A93" s="20" t="s">
        <v>33</v>
      </c>
      <c r="B93" s="93" t="s">
        <v>78</v>
      </c>
      <c r="C93" s="103"/>
      <c r="D93" s="27"/>
      <c r="E93" s="27"/>
      <c r="F93" s="102">
        <f t="shared" si="3"/>
        <v>0</v>
      </c>
      <c r="G93" s="42">
        <f t="shared" si="5"/>
        <v>0</v>
      </c>
    </row>
    <row r="94" spans="1:7" s="5" customFormat="1" ht="16.5" customHeight="1">
      <c r="A94" s="73" t="s">
        <v>90</v>
      </c>
      <c r="B94" s="91" t="s">
        <v>92</v>
      </c>
      <c r="C94" s="103">
        <v>6.4</v>
      </c>
      <c r="D94" s="27">
        <v>6.4</v>
      </c>
      <c r="E94" s="27">
        <v>6.4</v>
      </c>
      <c r="F94" s="46">
        <f t="shared" si="3"/>
        <v>0</v>
      </c>
      <c r="G94" s="42">
        <f t="shared" si="5"/>
        <v>100</v>
      </c>
    </row>
    <row r="95" spans="1:7" s="5" customFormat="1" ht="20.25" customHeight="1" thickBot="1">
      <c r="A95" s="18" t="s">
        <v>85</v>
      </c>
      <c r="B95" s="64" t="s">
        <v>126</v>
      </c>
      <c r="C95" s="104">
        <v>0</v>
      </c>
      <c r="D95" s="32">
        <v>158.6</v>
      </c>
      <c r="E95" s="32">
        <v>158.6</v>
      </c>
      <c r="F95" s="46">
        <f t="shared" si="3"/>
        <v>0</v>
      </c>
      <c r="G95" s="42">
        <f t="shared" si="5"/>
        <v>100</v>
      </c>
    </row>
    <row r="96" spans="1:7" s="5" customFormat="1" ht="16.5" customHeight="1" hidden="1" thickBot="1">
      <c r="A96" s="84" t="s">
        <v>125</v>
      </c>
      <c r="B96" s="93" t="s">
        <v>100</v>
      </c>
      <c r="C96" s="104"/>
      <c r="D96" s="32"/>
      <c r="E96" s="32"/>
      <c r="F96" s="102">
        <f t="shared" si="3"/>
        <v>0</v>
      </c>
      <c r="G96" s="105">
        <f t="shared" si="5"/>
        <v>0</v>
      </c>
    </row>
    <row r="97" spans="1:7" s="7" customFormat="1" ht="20.25" customHeight="1" thickBot="1">
      <c r="A97" s="70"/>
      <c r="B97" s="85" t="s">
        <v>1</v>
      </c>
      <c r="C97" s="33">
        <f>C82+C71+C32+C72+C92+C93+C76+C94+C91+C96</f>
        <v>2409.8000000000006</v>
      </c>
      <c r="D97" s="23">
        <f>D82+D71+D32+D72+D92+D93+D76+D94+D91+D96+D95</f>
        <v>3312.87</v>
      </c>
      <c r="E97" s="23">
        <f>E82+E71+E32+E72+E92+E93+E76+E94+E91+E96+E95</f>
        <v>3259.1599999999994</v>
      </c>
      <c r="F97" s="23">
        <f t="shared" si="3"/>
        <v>-53.71000000000049</v>
      </c>
      <c r="G97" s="31">
        <f>E97/D97*100</f>
        <v>98.3787471286226</v>
      </c>
    </row>
  </sheetData>
  <sheetProtection/>
  <mergeCells count="11">
    <mergeCell ref="A5:A6"/>
    <mergeCell ref="E5:E6"/>
    <mergeCell ref="A7:G7"/>
    <mergeCell ref="A31:G31"/>
    <mergeCell ref="C5:C6"/>
    <mergeCell ref="B5:B6"/>
    <mergeCell ref="A1:G1"/>
    <mergeCell ref="A2:G2"/>
    <mergeCell ref="F5:F6"/>
    <mergeCell ref="G5:G6"/>
    <mergeCell ref="D5:D6"/>
  </mergeCells>
  <printOptions/>
  <pageMargins left="0.7874015748031497" right="0.3937007874015748" top="0.5905511811023623" bottom="0.3937007874015748" header="0" footer="0"/>
  <pageSetup fitToHeight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Нурсия А. Аксакова</cp:lastModifiedBy>
  <cp:lastPrinted>2020-01-09T14:30:48Z</cp:lastPrinted>
  <dcterms:created xsi:type="dcterms:W3CDTF">2002-03-11T10:22:12Z</dcterms:created>
  <dcterms:modified xsi:type="dcterms:W3CDTF">2020-01-22T12:13:47Z</dcterms:modified>
  <cp:category/>
  <cp:version/>
  <cp:contentType/>
  <cp:contentStatus/>
</cp:coreProperties>
</file>